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<sst xmlns="http://schemas.openxmlformats.org/spreadsheetml/2006/main" count="40" uniqueCount="39">
  <si>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Tubing Performance Relationship (TPR)</t>
  </si>
  <si>
    <t>Input Data:</t>
  </si>
  <si>
    <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 </t>
    </r>
  </si>
  <si>
    <t xml:space="preserve"> in</t>
  </si>
  <si>
    <t>L =</t>
  </si>
  <si>
    <t xml:space="preserve"> ft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</si>
  <si>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</si>
  <si>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</si>
  <si>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Solution:</t>
  </si>
  <si>
    <t>Depth (ft)</t>
  </si>
  <si>
    <r>
      <t>T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R)</t>
    </r>
  </si>
  <si>
    <r>
      <t>p</t>
    </r>
    <r>
      <rPr>
        <vertAlign val="subscript"/>
        <sz val="10"/>
        <rFont val="Arial"/>
        <family val="2"/>
      </rPr>
      <t>pc</t>
    </r>
  </si>
  <si>
    <r>
      <t>T</t>
    </r>
    <r>
      <rPr>
        <vertAlign val="subscript"/>
        <sz val="10"/>
        <rFont val="Arial"/>
        <family val="2"/>
      </rPr>
      <t>pc</t>
    </r>
  </si>
  <si>
    <t>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</si>
  <si>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</si>
  <si>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>p (psia)</t>
  </si>
  <si>
    <r>
      <t>p</t>
    </r>
    <r>
      <rPr>
        <vertAlign val="subscript"/>
        <sz val="10"/>
        <rFont val="Arial"/>
        <family val="2"/>
      </rPr>
      <t xml:space="preserve">pr </t>
    </r>
  </si>
  <si>
    <r>
      <t>T</t>
    </r>
    <r>
      <rPr>
        <vertAlign val="subscript"/>
        <sz val="10"/>
        <rFont val="Arial"/>
        <family val="2"/>
      </rPr>
      <t>pr</t>
    </r>
  </si>
  <si>
    <t>A</t>
  </si>
  <si>
    <t>B</t>
  </si>
  <si>
    <t>C</t>
  </si>
  <si>
    <t>D</t>
  </si>
  <si>
    <t>Objective Function</t>
  </si>
  <si>
    <r>
      <t>q</t>
    </r>
    <r>
      <rPr>
        <sz val="10"/>
        <rFont val="Arial"/>
        <family val="0"/>
      </rPr>
      <t xml:space="preserve"> =</t>
    </r>
  </si>
  <si>
    <t xml:space="preserve"> Deg</t>
  </si>
  <si>
    <t>f =</t>
  </si>
  <si>
    <t>Z</t>
  </si>
  <si>
    <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</si>
  <si>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p</t>
    </r>
    <r>
      <rPr>
        <sz val="10"/>
        <rFont val="Arial"/>
        <family val="2"/>
      </rPr>
      <t>(psia)</t>
    </r>
  </si>
  <si>
    <t>I</t>
  </si>
  <si>
    <t>p/ZT</t>
  </si>
  <si>
    <t xml:space="preserve"> MMscf/d</t>
  </si>
  <si>
    <t>Cullender-Smith.xls</t>
  </si>
  <si>
    <r>
      <t>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</si>
  <si>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</si>
  <si>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</si>
  <si>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t>d =</t>
  </si>
  <si>
    <r>
      <t>e/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</si>
  <si>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msc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</si>
</sst>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85725</xdr:rowOff>
    </xdr:from>
    <xdr:to>
      <xdr:col>5</xdr:col>
      <xdr:colOff>504825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71675" y="571500"/>
          <a:ext cx="15716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3"/>
  <sheetViews>
    <sheetView tabSelected="1" workbookViewId="0" topLeftCell="A6">
      <selection activeCell="E18" sqref="E18"/>
    </sheetView>
  </sheetViews>
  <sheetFormatPr defaultColWidth="9.140625" defaultRowHeight="12.75"/>
  <cols>
    <col min="1" max="1" width="10.57421875" style="0" customWidth="1"/>
    <col min="4" max="4" width="9.00390625" style="0" customWidth="1"/>
    <col min="5" max="5" width="7.7109375" style="0" customWidth="1"/>
    <col min="6" max="6" width="8.421875" style="0" customWidth="1"/>
    <col min="7" max="7" width="20.140625" style="0" customWidth="1"/>
    <col min="9" max="11" width="9.140625" style="1" customWidth="1"/>
  </cols>
  <sheetData>
    <row r="1" spans="1:6" ht="12.75">
      <c r="A1" s="2" t="s">
        <v>32</v>
      </c>
      <c r="B1" s="3"/>
      <c r="C1" s="3"/>
      <c r="D1" s="3"/>
      <c r="E1" s="3"/>
      <c r="F1" s="3"/>
    </row>
    <row r="2" spans="1:6" ht="12.75">
      <c r="A2" s="2" t="s">
        <v>0</v>
      </c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2" t="s">
        <v>1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10" ht="15.75">
      <c r="A6" s="4" t="s">
        <v>2</v>
      </c>
      <c r="B6" s="3">
        <v>0.71</v>
      </c>
      <c r="C6" s="3"/>
      <c r="D6" s="3"/>
      <c r="E6" s="3"/>
      <c r="F6" s="3"/>
      <c r="H6" t="s">
        <v>11</v>
      </c>
      <c r="I6" s="1">
        <f>677+15*B6-37.5*B6^2</f>
        <v>668.74625</v>
      </c>
      <c r="J6" s="1" t="s">
        <v>13</v>
      </c>
    </row>
    <row r="7" spans="1:10" ht="15.75">
      <c r="A7" s="5" t="s">
        <v>36</v>
      </c>
      <c r="B7" s="3">
        <v>2.259</v>
      </c>
      <c r="C7" s="3" t="s">
        <v>3</v>
      </c>
      <c r="D7" s="3"/>
      <c r="E7" s="3"/>
      <c r="F7" s="3"/>
      <c r="H7" t="s">
        <v>12</v>
      </c>
      <c r="I7" s="1">
        <f>168+325*B6-12.5*B6^2</f>
        <v>392.44875</v>
      </c>
      <c r="J7" s="1" t="s">
        <v>14</v>
      </c>
    </row>
    <row r="8" spans="1:6" ht="12.75">
      <c r="A8" s="4" t="s">
        <v>37</v>
      </c>
      <c r="B8" s="3">
        <v>0.0006</v>
      </c>
      <c r="C8" s="3"/>
      <c r="D8" s="3"/>
      <c r="E8" s="3"/>
      <c r="F8" s="3"/>
    </row>
    <row r="9" spans="1:6" ht="12.75">
      <c r="A9" s="5" t="s">
        <v>4</v>
      </c>
      <c r="B9" s="3">
        <v>10000</v>
      </c>
      <c r="C9" s="3" t="s">
        <v>5</v>
      </c>
      <c r="D9" s="3"/>
      <c r="E9" s="3"/>
      <c r="F9" s="3"/>
    </row>
    <row r="10" spans="1:6" ht="12.75">
      <c r="A10" s="4" t="s">
        <v>23</v>
      </c>
      <c r="B10" s="3">
        <v>0</v>
      </c>
      <c r="C10" s="3" t="s">
        <v>24</v>
      </c>
      <c r="D10" s="3"/>
      <c r="E10" s="3"/>
      <c r="F10" s="3"/>
    </row>
    <row r="11" spans="1:6" ht="15.75">
      <c r="A11" s="5" t="s">
        <v>33</v>
      </c>
      <c r="B11" s="3">
        <v>800</v>
      </c>
      <c r="C11" s="3" t="s">
        <v>6</v>
      </c>
      <c r="D11" s="3"/>
      <c r="E11" s="3"/>
      <c r="F11" s="3"/>
    </row>
    <row r="12" spans="1:6" ht="15.75">
      <c r="A12" s="5" t="s">
        <v>34</v>
      </c>
      <c r="B12" s="3">
        <v>150</v>
      </c>
      <c r="C12" s="3" t="s">
        <v>7</v>
      </c>
      <c r="D12" s="3"/>
      <c r="E12" s="3"/>
      <c r="F12" s="3"/>
    </row>
    <row r="13" spans="1:6" ht="15.75">
      <c r="A13" s="5" t="s">
        <v>35</v>
      </c>
      <c r="B13" s="3">
        <v>200</v>
      </c>
      <c r="C13" s="3" t="s">
        <v>7</v>
      </c>
      <c r="D13" s="3"/>
      <c r="E13" s="3"/>
      <c r="F13" s="3"/>
    </row>
    <row r="14" spans="1:6" ht="15.75">
      <c r="A14" s="5" t="s">
        <v>38</v>
      </c>
      <c r="B14" s="3">
        <v>2</v>
      </c>
      <c r="C14" s="3" t="s">
        <v>31</v>
      </c>
      <c r="D14" s="3"/>
      <c r="E14" s="3"/>
      <c r="F14" s="3"/>
    </row>
    <row r="15" spans="1:6" ht="12.75">
      <c r="A15" s="5"/>
      <c r="B15" s="3"/>
      <c r="C15" s="3"/>
      <c r="D15" s="3"/>
      <c r="E15" s="3"/>
      <c r="F15" s="3"/>
    </row>
    <row r="16" spans="1:6" ht="12.75">
      <c r="A16" s="6" t="s">
        <v>8</v>
      </c>
      <c r="B16" s="3"/>
      <c r="C16" s="3"/>
      <c r="D16" s="3"/>
      <c r="E16" s="3"/>
      <c r="F16" s="3"/>
    </row>
    <row r="17" spans="1:6" ht="12.75">
      <c r="A17" s="6"/>
      <c r="B17" s="3"/>
      <c r="C17" s="3"/>
      <c r="D17" s="3"/>
      <c r="E17" s="3"/>
      <c r="F17" s="3"/>
    </row>
    <row r="18" spans="1:6" ht="18" customHeight="1">
      <c r="A18" s="7" t="s">
        <v>25</v>
      </c>
      <c r="B18" s="3">
        <f>(1/(1.74-2*LOG(2*B8)))^2</f>
        <v>0.017396984145081704</v>
      </c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15" ht="15.75">
      <c r="A20" s="5" t="s">
        <v>9</v>
      </c>
      <c r="B20" s="8" t="s">
        <v>10</v>
      </c>
      <c r="C20" s="8" t="s">
        <v>15</v>
      </c>
      <c r="D20" s="8" t="s">
        <v>26</v>
      </c>
      <c r="E20" s="8" t="s">
        <v>30</v>
      </c>
      <c r="F20" s="8" t="s">
        <v>29</v>
      </c>
      <c r="G20" s="1" t="s">
        <v>22</v>
      </c>
      <c r="H20" s="1" t="s">
        <v>27</v>
      </c>
      <c r="I20" s="1" t="s">
        <v>28</v>
      </c>
      <c r="J20" s="1" t="s">
        <v>16</v>
      </c>
      <c r="K20" s="1" t="s">
        <v>17</v>
      </c>
      <c r="L20" s="1" t="s">
        <v>18</v>
      </c>
      <c r="M20" s="1" t="s">
        <v>19</v>
      </c>
      <c r="N20" s="1" t="s">
        <v>20</v>
      </c>
      <c r="O20" s="1" t="s">
        <v>21</v>
      </c>
    </row>
    <row r="21" spans="1:6" ht="3" customHeight="1">
      <c r="A21" s="3"/>
      <c r="B21" s="3"/>
      <c r="C21" s="3"/>
      <c r="D21" s="3"/>
      <c r="E21" s="3"/>
      <c r="F21" s="3"/>
    </row>
    <row r="22" spans="1:15" ht="12.75" customHeight="1">
      <c r="A22" s="3">
        <v>0</v>
      </c>
      <c r="B22" s="8">
        <f>B$12+(B$13-B$12)/B$9*A22+460</f>
        <v>610</v>
      </c>
      <c r="C22" s="8">
        <f>B11</f>
        <v>800</v>
      </c>
      <c r="D22" s="10">
        <f>L22+(1-L22)/EXP(M22)+N22*J22^O22</f>
        <v>0.9028255012922275</v>
      </c>
      <c r="E22" s="3">
        <f>C22/D22/B22</f>
        <v>1.4526344326328082</v>
      </c>
      <c r="F22" s="3">
        <f>E22/(0.001*COS(B$10/57.3)*E22^2+0.6666*B$18*B$14^2/B$7^5)</f>
        <v>501.13711633664224</v>
      </c>
      <c r="H22" s="1">
        <f aca="true" t="shared" si="0" ref="H22:I24">B22</f>
        <v>610</v>
      </c>
      <c r="I22" s="1">
        <f t="shared" si="0"/>
        <v>800</v>
      </c>
      <c r="J22" s="1">
        <f>I22/I$6</f>
        <v>1.196268390290039</v>
      </c>
      <c r="K22" s="1">
        <f>H22/I$7</f>
        <v>1.5543430830140241</v>
      </c>
      <c r="L22">
        <f>1.39*(K22-0.92)^0.5-0.36*K22-0.101</f>
        <v>0.4465111356070228</v>
      </c>
      <c r="M22">
        <f>(0.62-0.23*K22)*J22+(0.066/(K22-0.86)-0.037)*J22^2+0.32/10^(9*(K22-1))*J22^6</f>
        <v>0.39710983889254203</v>
      </c>
      <c r="N22">
        <f>0.132-0.32*LOG(K22)</f>
        <v>0.07070499684054081</v>
      </c>
      <c r="O22">
        <f>10^(0.3106-0.49*K22+0.1824*K22^2)</f>
        <v>0.9764434189061231</v>
      </c>
    </row>
    <row r="23" spans="1:15" ht="12.75">
      <c r="A23" s="3">
        <f>B9/2</f>
        <v>5000</v>
      </c>
      <c r="B23" s="8">
        <f>B$12+(B$13-B$12)/B$9*A23+460</f>
        <v>635</v>
      </c>
      <c r="C23" s="9">
        <v>936.7181570590476</v>
      </c>
      <c r="D23" s="10">
        <f>L23+(1-L23)/EXP(M23)+N23*J23^O23</f>
        <v>0.9032052544493067</v>
      </c>
      <c r="E23" s="3">
        <f>C23/D23/B23</f>
        <v>1.6332352992448078</v>
      </c>
      <c r="F23" s="3">
        <f>E23/(0.001*COS(B$10/57.3)*E23^2+0.6666*B$18*B$14^2/B$7^5)</f>
        <v>472.58138840154646</v>
      </c>
      <c r="G23" s="1">
        <f>C23-C22-18.75*B$6*B$9/(F23+F22)</f>
        <v>-5.524217954189226E-07</v>
      </c>
      <c r="H23" s="1">
        <f t="shared" si="0"/>
        <v>635</v>
      </c>
      <c r="I23" s="1">
        <f t="shared" si="0"/>
        <v>936.7181570590476</v>
      </c>
      <c r="J23" s="1">
        <f>I23/I$6</f>
        <v>1.4007079023755984</v>
      </c>
      <c r="K23" s="1">
        <f>H23/I$7</f>
        <v>1.6180456683834512</v>
      </c>
      <c r="L23">
        <f>1.39*(K23-0.92)^0.5-0.36*K23-0.101</f>
        <v>0.477836429787194</v>
      </c>
      <c r="M23">
        <f>(0.62-0.23*K23)*J23+(0.066/(K23-0.86)-0.037)*J23^2+0.32/10^(9*(K23-1))*J23^6</f>
        <v>0.4453999789826427</v>
      </c>
      <c r="N23">
        <f>0.132-0.32*LOG(K23)</f>
        <v>0.06512295195055406</v>
      </c>
      <c r="O23">
        <f>10^(0.3106-0.49*K23+0.1824*K23^2)</f>
        <v>0.9892223409728409</v>
      </c>
    </row>
    <row r="24" spans="1:15" ht="12.75">
      <c r="A24" s="3">
        <f>B9</f>
        <v>10000</v>
      </c>
      <c r="B24" s="8">
        <f>B$12+(B$13-B$12)/B$9*A24+460</f>
        <v>660</v>
      </c>
      <c r="C24" s="9">
        <v>1081.745519153884</v>
      </c>
      <c r="D24" s="10">
        <f>L24+(1-L24)/EXP(M24)+N24*J24^O24</f>
        <v>0.9056751380746725</v>
      </c>
      <c r="E24" s="3">
        <f>C24/D24/B24</f>
        <v>1.8097089049376491</v>
      </c>
      <c r="F24" s="3">
        <f>E24/(0.001*COS(B$10/57.3)*E24^2+0.6666*B$18*B$14^2/B$7^5)</f>
        <v>445.34883778131524</v>
      </c>
      <c r="G24" s="1">
        <f>C24-C23-18.75*B$6*B$9/(F24+F23)</f>
        <v>-7.730249649284815E-07</v>
      </c>
      <c r="H24" s="1">
        <f t="shared" si="0"/>
        <v>660</v>
      </c>
      <c r="I24" s="1">
        <f t="shared" si="0"/>
        <v>1081.745519153884</v>
      </c>
      <c r="J24" s="1">
        <f>I24/I$6</f>
        <v>1.6175724636270992</v>
      </c>
      <c r="K24" s="1">
        <f>H24/I$7</f>
        <v>1.6817482537528785</v>
      </c>
      <c r="L24">
        <f>1.39*(K24-0.92)^0.5-0.36*K24-0.101</f>
        <v>0.5067374766447109</v>
      </c>
      <c r="M24">
        <f>(0.62-0.23*K24)*J24+(0.066/(K24-0.86)-0.037)*J24^2+0.32/10^(9*(K24-1))*J24^6</f>
        <v>0.49055826163574606</v>
      </c>
      <c r="N24">
        <f>0.132-0.32*LOG(K24)</f>
        <v>0.05975648467058829</v>
      </c>
      <c r="O24">
        <f>10^(0.3106-0.49*K24+0.1824*K24^2)</f>
        <v>1.0055903914006419</v>
      </c>
    </row>
    <row r="25" spans="2:11" s="11" customFormat="1" ht="12.75">
      <c r="B25" s="12"/>
      <c r="C25" s="13"/>
      <c r="D25" s="14"/>
      <c r="E25" s="12"/>
      <c r="F25" s="12"/>
      <c r="G25" s="12"/>
      <c r="H25" s="12"/>
      <c r="I25" s="12"/>
      <c r="J25" s="12"/>
      <c r="K25" s="12"/>
    </row>
    <row r="26" spans="2:11" s="11" customFormat="1" ht="12.75">
      <c r="B26" s="12"/>
      <c r="C26" s="13"/>
      <c r="D26" s="14"/>
      <c r="E26" s="12"/>
      <c r="F26" s="12"/>
      <c r="G26" s="12"/>
      <c r="H26" s="12"/>
      <c r="I26" s="12"/>
      <c r="J26" s="12"/>
      <c r="K26" s="12"/>
    </row>
    <row r="27" spans="2:11" s="11" customFormat="1" ht="12.75">
      <c r="B27" s="12"/>
      <c r="C27" s="13"/>
      <c r="D27" s="14"/>
      <c r="E27" s="12"/>
      <c r="F27" s="12"/>
      <c r="G27" s="12"/>
      <c r="H27" s="12"/>
      <c r="I27" s="12"/>
      <c r="J27" s="12"/>
      <c r="K27" s="12"/>
    </row>
    <row r="28" spans="2:11" s="11" customFormat="1" ht="12.75">
      <c r="B28" s="12"/>
      <c r="C28" s="13"/>
      <c r="D28" s="14"/>
      <c r="E28" s="12"/>
      <c r="F28" s="12"/>
      <c r="G28" s="12"/>
      <c r="H28" s="12"/>
      <c r="I28" s="12"/>
      <c r="J28" s="12"/>
      <c r="K28" s="12"/>
    </row>
    <row r="29" spans="2:11" s="11" customFormat="1" ht="12.75">
      <c r="B29" s="12"/>
      <c r="C29" s="13"/>
      <c r="D29" s="14"/>
      <c r="E29" s="12"/>
      <c r="F29" s="12"/>
      <c r="G29" s="12"/>
      <c r="H29" s="12"/>
      <c r="I29" s="12"/>
      <c r="J29" s="12"/>
      <c r="K29" s="12"/>
    </row>
    <row r="30" spans="2:11" s="11" customFormat="1" ht="12.75">
      <c r="B30" s="12"/>
      <c r="C30" s="13"/>
      <c r="D30" s="14"/>
      <c r="E30" s="12"/>
      <c r="F30" s="12"/>
      <c r="G30" s="12"/>
      <c r="H30" s="12"/>
      <c r="I30" s="12"/>
      <c r="J30" s="12"/>
      <c r="K30" s="12"/>
    </row>
    <row r="31" spans="2:11" s="11" customFormat="1" ht="12.75">
      <c r="B31" s="12"/>
      <c r="C31" s="13"/>
      <c r="D31" s="14"/>
      <c r="E31" s="12"/>
      <c r="F31" s="12"/>
      <c r="G31" s="12"/>
      <c r="H31" s="12"/>
      <c r="I31" s="12"/>
      <c r="J31" s="12"/>
      <c r="K31" s="12"/>
    </row>
    <row r="32" spans="2:11" s="11" customFormat="1" ht="12.75">
      <c r="B32" s="12"/>
      <c r="C32" s="13"/>
      <c r="D32" s="14"/>
      <c r="E32" s="12"/>
      <c r="F32" s="12"/>
      <c r="G32" s="12"/>
      <c r="H32" s="12"/>
      <c r="I32" s="12"/>
      <c r="J32" s="12"/>
      <c r="K32" s="12"/>
    </row>
    <row r="33" spans="2:11" s="11" customFormat="1" ht="12.75">
      <c r="B33" s="12"/>
      <c r="C33" s="13"/>
      <c r="D33" s="14"/>
      <c r="E33" s="12"/>
      <c r="F33" s="12"/>
      <c r="G33" s="12"/>
      <c r="H33" s="12"/>
      <c r="I33" s="12"/>
      <c r="J33" s="12"/>
      <c r="K33" s="12"/>
    </row>
    <row r="34" spans="9:11" s="11" customFormat="1" ht="12.75">
      <c r="I34" s="12"/>
      <c r="J34" s="12"/>
      <c r="K34" s="12"/>
    </row>
    <row r="35" spans="9:11" s="11" customFormat="1" ht="12.75">
      <c r="I35" s="12"/>
      <c r="J35" s="12"/>
      <c r="K35" s="12"/>
    </row>
    <row r="36" spans="9:11" s="11" customFormat="1" ht="12.75">
      <c r="I36" s="12"/>
      <c r="J36" s="12"/>
      <c r="K36" s="12"/>
    </row>
    <row r="37" spans="9:11" s="11" customFormat="1" ht="12.75">
      <c r="I37" s="12"/>
      <c r="J37" s="12"/>
      <c r="K37" s="12"/>
    </row>
    <row r="38" spans="9:11" s="11" customFormat="1" ht="12.75">
      <c r="I38" s="12"/>
      <c r="J38" s="12"/>
      <c r="K38" s="12"/>
    </row>
    <row r="39" spans="9:11" s="11" customFormat="1" ht="12.75">
      <c r="I39" s="12"/>
      <c r="J39" s="12"/>
      <c r="K39" s="12"/>
    </row>
    <row r="40" spans="9:11" s="11" customFormat="1" ht="12.75">
      <c r="I40" s="12"/>
      <c r="J40" s="12"/>
      <c r="K40" s="12"/>
    </row>
    <row r="41" spans="9:11" s="11" customFormat="1" ht="12.75">
      <c r="I41" s="12"/>
      <c r="J41" s="12"/>
      <c r="K41" s="12"/>
    </row>
    <row r="42" spans="9:11" s="11" customFormat="1" ht="12.75">
      <c r="I42" s="12"/>
      <c r="J42" s="12"/>
      <c r="K42" s="12"/>
    </row>
    <row r="43" spans="9:11" s="11" customFormat="1" ht="12.75">
      <c r="I43" s="12"/>
      <c r="J43" s="12"/>
      <c r="K43" s="1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dcterms:created xsi:type="dcterms:W3CDTF">2004-05-04T18:47:42Z</dcterms:created>
  <dcterms:modified xsi:type="dcterms:W3CDTF">2004-05-06T13:45:21Z</dcterms:modified>
  <cp:category/>
  <cp:version/>
  <cp:contentType/>
  <cp:contentStatus/>
</cp:coreProperties>
</file>